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  <sheet name="Sheet1" sheetId="2" r:id="rId2"/>
  </sheets>
  <definedNames>
    <definedName name="_xlnm.Print_Area" localSheetId="0">'PLATI PERSONAL CONTRACTUAL'!$A$1:$J$40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<sst xmlns="http://schemas.openxmlformats.org/spreadsheetml/2006/main" count="194" uniqueCount="85">
  <si>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</si>
  <si>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</si>
  <si>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</si>
  <si>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</si>
  <si>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</si>
  <si>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</si>
  <si>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</si>
  <si>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</si>
  <si>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</si>
  <si>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</si>
  <si>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</si>
  <si>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</si>
  <si>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</si>
  <si>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</si>
  <si>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</si>
  <si>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</si>
  <si>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</si>
  <si>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</si>
  <si>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</si>
  <si>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</si>
  <si>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</si>
  <si>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</si>
  <si>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</si>
  <si>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</si>
  <si>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</si>
  <si>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</si>
  <si>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</si>
  <si>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</si>
  <si>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</si>
  <si>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</si>
  <si>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</si>
  <si>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</si>
  <si>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</si>
  <si>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</si>
  <si>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</si>
  <si>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</si>
  <si>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</si>
  <si>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</si>
  <si>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</si>
  <si>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</si>
  <si>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</si>
  <si>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</si>
  <si>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</si>
  <si>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</si>
  <si>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</si>
  <si>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</si>
  <si>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</si>
  <si>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</si>
  <si>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</si>
  <si>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</si>
  <si>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</si>
  <si>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</si>
  <si>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</si>
  <si>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</si>
  <si>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</si>
  <si>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</si>
  <si>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</si>
  <si>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</si>
  <si>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</si>
  <si>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</si>
  <si>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</si>
  <si>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</si>
  <si>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</si>
  <si>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</si>
  <si>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</si>
  <si>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</si>
  <si>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</si>
  <si>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</si>
  <si>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</si>
  <si>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</si>
  <si>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SUMELE DECONTATE DIN FACTURILE AFERENTE REŢETELOR ELIBERATE PENTRU PERSONALUL CONTACTUAL DIN SPITALE, PARTEA DE CONTRIBUŢIE ASIGURAT (COPLATĂ) SEPTEMBRIE 2017</t>
  </si>
  <si>
    <t>NATURA CHELTUIELILOR: Decontarea serviciilor farmaceutice aferente reţetelor eliberate pentru personalul contractual din spitale, partea de contribuţie asigurat (COPLATĂ) SEPTEMBRIE 2017</t>
  </si>
  <si>
    <t>19368/07.08.2017</t>
  </si>
  <si>
    <t>21591/05.09.2017</t>
  </si>
  <si>
    <t>6737/09.08.2017</t>
  </si>
  <si>
    <t>26.07.2017</t>
  </si>
  <si>
    <t>17.07.2017</t>
  </si>
  <si>
    <t>18.07.2017</t>
  </si>
  <si>
    <t>25.07.2017</t>
  </si>
  <si>
    <t>27.07.2017</t>
  </si>
  <si>
    <t>28.07.2017</t>
  </si>
  <si>
    <t>01.08.2017</t>
  </si>
  <si>
    <t>02.08.2017</t>
  </si>
  <si>
    <t>03.08.2017</t>
  </si>
  <si>
    <t>31.07.2017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</si>
</sst>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  <numFmt numFmtId="189" formatCode="[$-409]dddd\,\ mmmm\ d\,\ yyyy"/>
    <numFmt numFmtId="190" formatCode="[$-409]d\-mmm\-yy;@"/>
    <numFmt numFmtId="191" formatCode="m/d/yy;@"/>
    <numFmt numFmtId="192" formatCode="[$-F800]dddd\,\ mmmm\ dd\,\ yyyy"/>
    <numFmt numFmtId="193" formatCode="[$-409]h:mm:ss\ AM/PM"/>
  </numFmts>
  <fonts count="6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4" fillId="34" borderId="44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5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0" fontId="16" fillId="0" borderId="49" xfId="60" applyFont="1" applyBorder="1" applyAlignment="1" applyProtection="1">
      <alignment horizontal="center" shrinkToFit="1"/>
      <protection/>
    </xf>
    <xf numFmtId="0" fontId="16" fillId="0" borderId="50" xfId="60" applyFont="1" applyBorder="1" applyAlignment="1" applyProtection="1">
      <alignment shrinkToFit="1"/>
      <protection/>
    </xf>
    <xf numFmtId="174" fontId="16" fillId="0" borderId="50" xfId="60" applyNumberFormat="1" applyFont="1" applyBorder="1" applyAlignment="1" applyProtection="1">
      <alignment shrinkToFit="1"/>
      <protection/>
    </xf>
    <xf numFmtId="1" fontId="16" fillId="0" borderId="50" xfId="60" applyNumberFormat="1" applyFont="1" applyBorder="1" applyAlignment="1" applyProtection="1">
      <alignment horizontal="right" shrinkToFit="1"/>
      <protection/>
    </xf>
    <xf numFmtId="14" fontId="16" fillId="0" borderId="50" xfId="60" applyNumberFormat="1" applyFont="1" applyBorder="1" applyAlignment="1" applyProtection="1">
      <alignment horizontal="right" shrinkToFit="1"/>
      <protection/>
    </xf>
    <xf numFmtId="4" fontId="16" fillId="0" borderId="39" xfId="60" applyNumberFormat="1" applyFont="1" applyBorder="1" applyAlignment="1" applyProtection="1">
      <alignment horizontal="right" shrinkToFit="1"/>
      <protection/>
    </xf>
    <xf numFmtId="4" fontId="16" fillId="0" borderId="51" xfId="60" applyNumberFormat="1" applyFont="1" applyBorder="1" applyAlignment="1" applyProtection="1">
      <alignment horizontal="right" shrinkToFit="1"/>
      <protection/>
    </xf>
    <xf numFmtId="49" fontId="0" fillId="0" borderId="47" xfId="60" applyNumberFormat="1" applyFont="1" applyBorder="1" applyAlignment="1" applyProtection="1">
      <alignment horizontal="right" shrinkToFit="1"/>
      <protection/>
    </xf>
    <xf numFmtId="49" fontId="0" fillId="0" borderId="10" xfId="60" applyNumberFormat="1" applyFont="1" applyBorder="1" applyAlignment="1" applyProtection="1">
      <alignment horizontal="right" shrinkToFit="1"/>
      <protection/>
    </xf>
    <xf numFmtId="49" fontId="17" fillId="0" borderId="15" xfId="60" applyNumberFormat="1" applyFont="1" applyBorder="1" applyAlignment="1" applyProtection="1">
      <alignment horizontal="right" shrinkToFit="1"/>
      <protection/>
    </xf>
    <xf numFmtId="49" fontId="17" fillId="0" borderId="34" xfId="60" applyNumberFormat="1" applyFont="1" applyBorder="1" applyAlignment="1" applyProtection="1">
      <alignment horizontal="right" shrinkToFit="1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4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7" xfId="60" applyNumberFormat="1" applyFont="1" applyBorder="1" applyAlignment="1" applyProtection="1">
      <alignment horizontal="center" vertical="center" wrapText="1"/>
      <protection/>
    </xf>
    <xf numFmtId="3" fontId="1" fillId="0" borderId="58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4" xfId="60" applyFont="1" applyBorder="1" applyAlignment="1" applyProtection="1">
      <alignment horizontal="center" vertical="center"/>
      <protection/>
    </xf>
    <xf numFmtId="0" fontId="1" fillId="0" borderId="59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="130" zoomScaleNormal="130" zoomScalePageLayoutView="0" workbookViewId="0" topLeftCell="A1">
      <selection activeCell="D1" sqref="D1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28" width="0" style="25" hidden="1" customWidth="1"/>
    <col min="29" max="16384" width="9.140625" style="25" customWidth="1"/>
  </cols>
  <sheetData>
    <row r="1" spans="1:26" s="21" customFormat="1" ht="12.75">
      <c r="A1" s="67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3" t="s">
        <v>41</v>
      </c>
      <c r="O1" s="13"/>
      <c r="P1" s="13"/>
      <c r="Q1" s="13"/>
      <c r="R1" s="13"/>
      <c r="S1" s="13"/>
      <c r="T1" s="84"/>
      <c r="U1" s="85"/>
      <c r="V1" s="16"/>
      <c r="W1" s="16"/>
      <c r="X1" s="13"/>
      <c r="Y1" s="13"/>
      <c r="Z1" s="13"/>
    </row>
    <row r="2" spans="1:26" ht="12.75" customHeight="1">
      <c r="A2" s="254" t="s">
        <v>67</v>
      </c>
      <c r="B2" s="254"/>
      <c r="C2" s="254"/>
      <c r="D2" s="254"/>
      <c r="E2" s="254"/>
      <c r="F2" s="254"/>
      <c r="G2" s="254"/>
      <c r="H2" s="254"/>
      <c r="I2" s="254"/>
      <c r="J2" s="254"/>
      <c r="N2" s="77" t="s">
        <v>67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2.75">
      <c r="A3" s="254"/>
      <c r="B3" s="254"/>
      <c r="C3" s="254"/>
      <c r="D3" s="254"/>
      <c r="E3" s="254"/>
      <c r="F3" s="254"/>
      <c r="G3" s="254"/>
      <c r="H3" s="254"/>
      <c r="I3" s="254"/>
      <c r="J3" s="254"/>
      <c r="N3" s="255" t="s">
        <v>42</v>
      </c>
      <c r="O3" s="255"/>
      <c r="P3" s="255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5:26" s="28" customFormat="1" ht="11.25">
      <c r="E4" s="29"/>
      <c r="F4" s="30"/>
      <c r="G4" s="30"/>
      <c r="H4" s="30"/>
      <c r="I4" s="30"/>
      <c r="J4" s="30"/>
      <c r="L4" s="31"/>
      <c r="N4" s="256" t="s">
        <v>16</v>
      </c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s="28" customFormat="1" ht="12.75" customHeight="1">
      <c r="A5" s="257" t="s">
        <v>70</v>
      </c>
      <c r="B5" s="257"/>
      <c r="C5" s="257"/>
      <c r="D5" s="257"/>
      <c r="E5" s="257"/>
      <c r="F5" s="257"/>
      <c r="G5" s="257"/>
      <c r="H5" s="257"/>
      <c r="I5" s="257"/>
      <c r="J5" s="257"/>
      <c r="L5" s="31"/>
      <c r="N5" s="87" t="s">
        <v>71</v>
      </c>
      <c r="O5" s="13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33" customFormat="1" ht="12.7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4"/>
      <c r="L6" s="32"/>
      <c r="N6" s="88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4"/>
      <c r="U7" s="85"/>
      <c r="V7" s="16"/>
      <c r="W7" s="16"/>
      <c r="X7" s="13"/>
      <c r="Y7" s="13"/>
      <c r="Z7" s="89" t="s">
        <v>0</v>
      </c>
    </row>
    <row r="8" spans="1:26" ht="13.5" customHeight="1">
      <c r="A8" s="258" t="s">
        <v>24</v>
      </c>
      <c r="B8" s="260" t="s">
        <v>36</v>
      </c>
      <c r="C8" s="262" t="s">
        <v>52</v>
      </c>
      <c r="D8" s="264" t="s">
        <v>5</v>
      </c>
      <c r="E8" s="265"/>
      <c r="F8" s="266"/>
      <c r="G8" s="238" t="s">
        <v>61</v>
      </c>
      <c r="H8" s="238" t="s">
        <v>40</v>
      </c>
      <c r="I8" s="247" t="s">
        <v>50</v>
      </c>
      <c r="J8" s="249" t="s">
        <v>21</v>
      </c>
      <c r="L8" s="251" t="s">
        <v>32</v>
      </c>
      <c r="N8" s="252" t="s">
        <v>33</v>
      </c>
      <c r="O8" s="214" t="s">
        <v>1</v>
      </c>
      <c r="P8" s="214" t="s">
        <v>2</v>
      </c>
      <c r="Q8" s="214" t="s">
        <v>3</v>
      </c>
      <c r="R8" s="240" t="s">
        <v>4</v>
      </c>
      <c r="S8" s="242" t="s">
        <v>34</v>
      </c>
      <c r="T8" s="244" t="s">
        <v>5</v>
      </c>
      <c r="U8" s="244"/>
      <c r="V8" s="244"/>
      <c r="W8" s="245" t="s">
        <v>27</v>
      </c>
      <c r="X8" s="242" t="s">
        <v>26</v>
      </c>
      <c r="Y8" s="227" t="s">
        <v>6</v>
      </c>
      <c r="Z8" s="229" t="s">
        <v>21</v>
      </c>
    </row>
    <row r="9" spans="1:26" s="3" customFormat="1" ht="69" customHeight="1" thickBot="1">
      <c r="A9" s="259"/>
      <c r="B9" s="261"/>
      <c r="C9" s="263"/>
      <c r="D9" s="199" t="s">
        <v>23</v>
      </c>
      <c r="E9" s="200" t="s">
        <v>13</v>
      </c>
      <c r="F9" s="199" t="s">
        <v>31</v>
      </c>
      <c r="G9" s="239"/>
      <c r="H9" s="239"/>
      <c r="I9" s="248"/>
      <c r="J9" s="250"/>
      <c r="L9" s="251"/>
      <c r="N9" s="253"/>
      <c r="O9" s="215"/>
      <c r="P9" s="215"/>
      <c r="Q9" s="215"/>
      <c r="R9" s="241"/>
      <c r="S9" s="243"/>
      <c r="T9" s="90" t="s">
        <v>23</v>
      </c>
      <c r="U9" s="91" t="s">
        <v>25</v>
      </c>
      <c r="V9" s="92" t="s">
        <v>31</v>
      </c>
      <c r="W9" s="246"/>
      <c r="X9" s="243"/>
      <c r="Y9" s="228"/>
      <c r="Z9" s="230"/>
    </row>
    <row r="10" spans="1:26" s="35" customFormat="1" ht="12.75">
      <c r="A10" s="192">
        <f aca="true" t="shared" si="0" ref="A10:A25">N10</f>
        <v>1</v>
      </c>
      <c r="B10" s="193" t="str">
        <f aca="true" t="shared" si="1" ref="B10:B25">O10</f>
        <v>SPITAL JUDETEAN BAIA MARE</v>
      </c>
      <c r="C10" s="194" t="s">
        <v>72</v>
      </c>
      <c r="D10" s="194">
        <v>701470042</v>
      </c>
      <c r="E10" s="208" t="s">
        <v>75</v>
      </c>
      <c r="F10" s="195">
        <v>420.84</v>
      </c>
      <c r="G10" s="196"/>
      <c r="H10" s="197"/>
      <c r="I10" s="196">
        <v>338.53</v>
      </c>
      <c r="J10" s="198">
        <f aca="true" t="shared" si="2" ref="J10:J25">F10-G10-H10-I10</f>
        <v>82.31</v>
      </c>
      <c r="L10" s="64">
        <f aca="true" t="shared" si="3" ref="L10:L24">F10</f>
        <v>420.84</v>
      </c>
      <c r="N10" s="183">
        <v>1</v>
      </c>
      <c r="O10" s="93" t="s">
        <v>37</v>
      </c>
      <c r="P10" s="185" t="s">
        <v>39</v>
      </c>
      <c r="Q10" s="94" t="s">
        <v>39</v>
      </c>
      <c r="R10" s="95" t="s">
        <v>51</v>
      </c>
      <c r="S10" s="96" t="s">
        <v>56</v>
      </c>
      <c r="T10" s="97">
        <f aca="true" t="shared" si="4" ref="T10:T25">D10</f>
        <v>701470042</v>
      </c>
      <c r="U10" s="98" t="str">
        <f aca="true" t="shared" si="5" ref="U10:U25">IF(E10=0,"0",E10)</f>
        <v>26.07.2017</v>
      </c>
      <c r="V10" s="99">
        <f aca="true" t="shared" si="6" ref="V10:V25">F10</f>
        <v>420.84</v>
      </c>
      <c r="W10" s="100">
        <f aca="true" t="shared" si="7" ref="W10:W25">V10-X10</f>
        <v>82.31</v>
      </c>
      <c r="X10" s="101">
        <f aca="true" t="shared" si="8" ref="X10:X25">I10</f>
        <v>338.53</v>
      </c>
      <c r="Y10" s="100">
        <f aca="true" t="shared" si="9" ref="Y10:Y25">G10+H10</f>
        <v>0</v>
      </c>
      <c r="Z10" s="102">
        <f aca="true" t="shared" si="10" ref="Z10:Z25">W10-Y10</f>
        <v>82.31</v>
      </c>
    </row>
    <row r="11" spans="1:26" s="35" customFormat="1" ht="12.75">
      <c r="A11" s="157">
        <f t="shared" si="0"/>
        <v>2</v>
      </c>
      <c r="B11" s="62" t="str">
        <f t="shared" si="1"/>
        <v>SPITAL JUDETEAN BAIA MARE</v>
      </c>
      <c r="C11" s="74"/>
      <c r="D11" s="74">
        <v>311259</v>
      </c>
      <c r="E11" s="209" t="s">
        <v>76</v>
      </c>
      <c r="F11" s="76">
        <v>109.74</v>
      </c>
      <c r="G11" s="61"/>
      <c r="H11" s="197"/>
      <c r="I11" s="61"/>
      <c r="J11" s="63">
        <f t="shared" si="2"/>
        <v>109.74</v>
      </c>
      <c r="L11" s="64">
        <f t="shared" si="3"/>
        <v>109.74</v>
      </c>
      <c r="N11" s="184">
        <f>N10+1</f>
        <v>2</v>
      </c>
      <c r="O11" s="103" t="s">
        <v>37</v>
      </c>
      <c r="P11" s="186" t="s">
        <v>39</v>
      </c>
      <c r="Q11" s="104" t="s">
        <v>39</v>
      </c>
      <c r="R11" s="105" t="s">
        <v>51</v>
      </c>
      <c r="S11" s="106" t="s">
        <v>56</v>
      </c>
      <c r="T11" s="107">
        <f t="shared" si="4"/>
        <v>311259</v>
      </c>
      <c r="U11" s="108" t="str">
        <f t="shared" si="5"/>
        <v>17.07.2017</v>
      </c>
      <c r="V11" s="109">
        <f t="shared" si="6"/>
        <v>109.74</v>
      </c>
      <c r="W11" s="110">
        <f t="shared" si="7"/>
        <v>109.74</v>
      </c>
      <c r="X11" s="111">
        <f t="shared" si="8"/>
        <v>0</v>
      </c>
      <c r="Y11" s="110">
        <f t="shared" si="9"/>
        <v>0</v>
      </c>
      <c r="Z11" s="112">
        <f t="shared" si="10"/>
        <v>109.74</v>
      </c>
    </row>
    <row r="12" spans="1:26" s="35" customFormat="1" ht="12.75">
      <c r="A12" s="157">
        <f t="shared" si="0"/>
        <v>3</v>
      </c>
      <c r="B12" s="62" t="str">
        <f t="shared" si="1"/>
        <v>SPITAL JUDETEAN BAIA MARE</v>
      </c>
      <c r="C12" s="74"/>
      <c r="D12" s="74">
        <v>53</v>
      </c>
      <c r="E12" s="209" t="s">
        <v>77</v>
      </c>
      <c r="F12" s="76">
        <v>213.22</v>
      </c>
      <c r="G12" s="61"/>
      <c r="H12" s="197"/>
      <c r="I12" s="61"/>
      <c r="J12" s="63">
        <f t="shared" si="2"/>
        <v>213.22</v>
      </c>
      <c r="L12" s="64">
        <f t="shared" si="3"/>
        <v>213.22</v>
      </c>
      <c r="N12" s="184">
        <f aca="true" t="shared" si="11" ref="N12:N33">N11+1</f>
        <v>3</v>
      </c>
      <c r="O12" s="103" t="s">
        <v>37</v>
      </c>
      <c r="P12" s="186" t="s">
        <v>39</v>
      </c>
      <c r="Q12" s="104" t="s">
        <v>39</v>
      </c>
      <c r="R12" s="105" t="s">
        <v>51</v>
      </c>
      <c r="S12" s="106" t="s">
        <v>56</v>
      </c>
      <c r="T12" s="107">
        <f t="shared" si="4"/>
        <v>53</v>
      </c>
      <c r="U12" s="108" t="str">
        <f t="shared" si="5"/>
        <v>18.07.2017</v>
      </c>
      <c r="V12" s="109">
        <f t="shared" si="6"/>
        <v>213.22</v>
      </c>
      <c r="W12" s="110">
        <f t="shared" si="7"/>
        <v>213.22</v>
      </c>
      <c r="X12" s="111">
        <f t="shared" si="8"/>
        <v>0</v>
      </c>
      <c r="Y12" s="110">
        <f t="shared" si="9"/>
        <v>0</v>
      </c>
      <c r="Z12" s="112">
        <f t="shared" si="10"/>
        <v>213.22</v>
      </c>
    </row>
    <row r="13" spans="1:26" s="35" customFormat="1" ht="12.75">
      <c r="A13" s="157">
        <f t="shared" si="0"/>
        <v>4</v>
      </c>
      <c r="B13" s="62" t="str">
        <f t="shared" si="1"/>
        <v>SPITAL JUDETEAN BAIA MARE</v>
      </c>
      <c r="C13" s="74"/>
      <c r="D13" s="74">
        <v>1</v>
      </c>
      <c r="E13" s="209" t="s">
        <v>78</v>
      </c>
      <c r="F13" s="76">
        <v>134.39</v>
      </c>
      <c r="G13" s="61"/>
      <c r="H13" s="197"/>
      <c r="I13" s="61"/>
      <c r="J13" s="63">
        <f t="shared" si="2"/>
        <v>134.39</v>
      </c>
      <c r="L13" s="64">
        <f t="shared" si="3"/>
        <v>134.39</v>
      </c>
      <c r="N13" s="184">
        <f t="shared" si="11"/>
        <v>4</v>
      </c>
      <c r="O13" s="103" t="s">
        <v>37</v>
      </c>
      <c r="P13" s="186" t="s">
        <v>39</v>
      </c>
      <c r="Q13" s="104" t="s">
        <v>39</v>
      </c>
      <c r="R13" s="105" t="s">
        <v>51</v>
      </c>
      <c r="S13" s="106" t="s">
        <v>56</v>
      </c>
      <c r="T13" s="107">
        <f t="shared" si="4"/>
        <v>1</v>
      </c>
      <c r="U13" s="108" t="str">
        <f t="shared" si="5"/>
        <v>25.07.2017</v>
      </c>
      <c r="V13" s="109">
        <f t="shared" si="6"/>
        <v>134.39</v>
      </c>
      <c r="W13" s="110">
        <f t="shared" si="7"/>
        <v>134.39</v>
      </c>
      <c r="X13" s="111">
        <f t="shared" si="8"/>
        <v>0</v>
      </c>
      <c r="Y13" s="110">
        <f t="shared" si="9"/>
        <v>0</v>
      </c>
      <c r="Z13" s="112">
        <f t="shared" si="10"/>
        <v>134.39</v>
      </c>
    </row>
    <row r="14" spans="1:26" s="35" customFormat="1" ht="12.75">
      <c r="A14" s="157">
        <f t="shared" si="0"/>
        <v>5</v>
      </c>
      <c r="B14" s="62" t="str">
        <f t="shared" si="1"/>
        <v>SPITAL JUDETEAN BAIA MARE</v>
      </c>
      <c r="C14" s="74"/>
      <c r="D14" s="74">
        <v>399</v>
      </c>
      <c r="E14" s="209" t="s">
        <v>79</v>
      </c>
      <c r="F14" s="76">
        <v>100.33</v>
      </c>
      <c r="G14" s="61"/>
      <c r="H14" s="197"/>
      <c r="I14" s="61"/>
      <c r="J14" s="63">
        <f t="shared" si="2"/>
        <v>100.33</v>
      </c>
      <c r="L14" s="64">
        <f t="shared" si="3"/>
        <v>100.33</v>
      </c>
      <c r="N14" s="184">
        <f t="shared" si="11"/>
        <v>5</v>
      </c>
      <c r="O14" s="103" t="s">
        <v>37</v>
      </c>
      <c r="P14" s="186" t="s">
        <v>39</v>
      </c>
      <c r="Q14" s="104" t="s">
        <v>39</v>
      </c>
      <c r="R14" s="105" t="s">
        <v>51</v>
      </c>
      <c r="S14" s="106" t="s">
        <v>56</v>
      </c>
      <c r="T14" s="107">
        <f t="shared" si="4"/>
        <v>399</v>
      </c>
      <c r="U14" s="108" t="str">
        <f t="shared" si="5"/>
        <v>27.07.2017</v>
      </c>
      <c r="V14" s="109">
        <f t="shared" si="6"/>
        <v>100.33</v>
      </c>
      <c r="W14" s="110">
        <f t="shared" si="7"/>
        <v>100.33</v>
      </c>
      <c r="X14" s="111">
        <f t="shared" si="8"/>
        <v>0</v>
      </c>
      <c r="Y14" s="110">
        <f t="shared" si="9"/>
        <v>0</v>
      </c>
      <c r="Z14" s="112">
        <f t="shared" si="10"/>
        <v>100.33</v>
      </c>
    </row>
    <row r="15" spans="1:26" s="35" customFormat="1" ht="12.75">
      <c r="A15" s="157">
        <f t="shared" si="0"/>
        <v>6</v>
      </c>
      <c r="B15" s="62" t="str">
        <f t="shared" si="1"/>
        <v>SPITAL JUDETEAN BAIA MARE</v>
      </c>
      <c r="C15" s="74"/>
      <c r="D15" s="74">
        <v>400</v>
      </c>
      <c r="E15" s="209" t="s">
        <v>80</v>
      </c>
      <c r="F15" s="76">
        <v>51.04</v>
      </c>
      <c r="G15" s="61"/>
      <c r="H15" s="197"/>
      <c r="I15" s="61"/>
      <c r="J15" s="63">
        <f t="shared" si="2"/>
        <v>51.04</v>
      </c>
      <c r="L15" s="64">
        <f t="shared" si="3"/>
        <v>51.04</v>
      </c>
      <c r="N15" s="184">
        <f t="shared" si="11"/>
        <v>6</v>
      </c>
      <c r="O15" s="103" t="s">
        <v>37</v>
      </c>
      <c r="P15" s="186" t="s">
        <v>39</v>
      </c>
      <c r="Q15" s="104" t="s">
        <v>39</v>
      </c>
      <c r="R15" s="105" t="s">
        <v>51</v>
      </c>
      <c r="S15" s="106" t="s">
        <v>56</v>
      </c>
      <c r="T15" s="107">
        <f t="shared" si="4"/>
        <v>400</v>
      </c>
      <c r="U15" s="108" t="str">
        <f t="shared" si="5"/>
        <v>28.07.2017</v>
      </c>
      <c r="V15" s="109">
        <f t="shared" si="6"/>
        <v>51.04</v>
      </c>
      <c r="W15" s="110">
        <f t="shared" si="7"/>
        <v>51.04</v>
      </c>
      <c r="X15" s="111">
        <f t="shared" si="8"/>
        <v>0</v>
      </c>
      <c r="Y15" s="110">
        <f t="shared" si="9"/>
        <v>0</v>
      </c>
      <c r="Z15" s="112">
        <f t="shared" si="10"/>
        <v>51.04</v>
      </c>
    </row>
    <row r="16" spans="1:26" s="35" customFormat="1" ht="12.75">
      <c r="A16" s="157">
        <f t="shared" si="0"/>
        <v>7</v>
      </c>
      <c r="B16" s="62" t="str">
        <f t="shared" si="1"/>
        <v>SPITAL JUDETEAN BAIA MARE</v>
      </c>
      <c r="C16" s="74"/>
      <c r="D16" s="65">
        <v>831</v>
      </c>
      <c r="E16" s="209" t="s">
        <v>80</v>
      </c>
      <c r="F16" s="66">
        <v>50.39</v>
      </c>
      <c r="G16" s="61"/>
      <c r="H16" s="197"/>
      <c r="I16" s="61"/>
      <c r="J16" s="63">
        <f t="shared" si="2"/>
        <v>50.39</v>
      </c>
      <c r="L16" s="64">
        <f t="shared" si="3"/>
        <v>50.39</v>
      </c>
      <c r="N16" s="184">
        <f t="shared" si="11"/>
        <v>7</v>
      </c>
      <c r="O16" s="103" t="s">
        <v>37</v>
      </c>
      <c r="P16" s="186" t="s">
        <v>39</v>
      </c>
      <c r="Q16" s="104" t="s">
        <v>39</v>
      </c>
      <c r="R16" s="105" t="s">
        <v>51</v>
      </c>
      <c r="S16" s="106" t="s">
        <v>56</v>
      </c>
      <c r="T16" s="107">
        <f t="shared" si="4"/>
        <v>831</v>
      </c>
      <c r="U16" s="108" t="str">
        <f t="shared" si="5"/>
        <v>28.07.2017</v>
      </c>
      <c r="V16" s="109">
        <f t="shared" si="6"/>
        <v>50.39</v>
      </c>
      <c r="W16" s="110">
        <f t="shared" si="7"/>
        <v>50.39</v>
      </c>
      <c r="X16" s="111">
        <f t="shared" si="8"/>
        <v>0</v>
      </c>
      <c r="Y16" s="110">
        <f t="shared" si="9"/>
        <v>0</v>
      </c>
      <c r="Z16" s="112">
        <f t="shared" si="10"/>
        <v>50.39</v>
      </c>
    </row>
    <row r="17" spans="1:26" s="35" customFormat="1" ht="12.75">
      <c r="A17" s="157">
        <f t="shared" si="0"/>
        <v>8</v>
      </c>
      <c r="B17" s="62" t="str">
        <f t="shared" si="1"/>
        <v>SPITAL JUDETEAN BAIA MARE</v>
      </c>
      <c r="C17" s="74"/>
      <c r="D17" s="74">
        <v>401</v>
      </c>
      <c r="E17" s="209" t="s">
        <v>80</v>
      </c>
      <c r="F17" s="76">
        <v>163.5</v>
      </c>
      <c r="G17" s="61"/>
      <c r="H17" s="197"/>
      <c r="I17" s="61"/>
      <c r="J17" s="63">
        <f t="shared" si="2"/>
        <v>163.5</v>
      </c>
      <c r="L17" s="64">
        <f t="shared" si="3"/>
        <v>163.5</v>
      </c>
      <c r="N17" s="184">
        <f t="shared" si="11"/>
        <v>8</v>
      </c>
      <c r="O17" s="103" t="s">
        <v>37</v>
      </c>
      <c r="P17" s="186" t="s">
        <v>39</v>
      </c>
      <c r="Q17" s="104" t="s">
        <v>39</v>
      </c>
      <c r="R17" s="105" t="s">
        <v>51</v>
      </c>
      <c r="S17" s="106" t="s">
        <v>56</v>
      </c>
      <c r="T17" s="107">
        <f t="shared" si="4"/>
        <v>401</v>
      </c>
      <c r="U17" s="108" t="str">
        <f t="shared" si="5"/>
        <v>28.07.2017</v>
      </c>
      <c r="V17" s="109">
        <f t="shared" si="6"/>
        <v>163.5</v>
      </c>
      <c r="W17" s="110">
        <f t="shared" si="7"/>
        <v>163.5</v>
      </c>
      <c r="X17" s="111">
        <f t="shared" si="8"/>
        <v>0</v>
      </c>
      <c r="Y17" s="110">
        <f t="shared" si="9"/>
        <v>0</v>
      </c>
      <c r="Z17" s="112">
        <f t="shared" si="10"/>
        <v>163.5</v>
      </c>
    </row>
    <row r="18" spans="1:26" s="35" customFormat="1" ht="12.75">
      <c r="A18" s="157">
        <f t="shared" si="0"/>
        <v>9</v>
      </c>
      <c r="B18" s="62" t="str">
        <f t="shared" si="1"/>
        <v>SPITAL JUDETEAN BAIA MARE</v>
      </c>
      <c r="C18" s="74"/>
      <c r="D18" s="65">
        <v>37</v>
      </c>
      <c r="E18" s="209" t="s">
        <v>80</v>
      </c>
      <c r="F18" s="76">
        <v>81.32</v>
      </c>
      <c r="G18" s="61"/>
      <c r="H18" s="197"/>
      <c r="I18" s="61"/>
      <c r="J18" s="63">
        <f t="shared" si="2"/>
        <v>81.32</v>
      </c>
      <c r="L18" s="64">
        <f t="shared" si="3"/>
        <v>81.32</v>
      </c>
      <c r="N18" s="184">
        <f t="shared" si="11"/>
        <v>9</v>
      </c>
      <c r="O18" s="103" t="s">
        <v>37</v>
      </c>
      <c r="P18" s="186" t="s">
        <v>39</v>
      </c>
      <c r="Q18" s="104" t="s">
        <v>39</v>
      </c>
      <c r="R18" s="105" t="s">
        <v>51</v>
      </c>
      <c r="S18" s="106" t="s">
        <v>56</v>
      </c>
      <c r="T18" s="107">
        <f t="shared" si="4"/>
        <v>37</v>
      </c>
      <c r="U18" s="108" t="str">
        <f t="shared" si="5"/>
        <v>28.07.2017</v>
      </c>
      <c r="V18" s="109">
        <f t="shared" si="6"/>
        <v>81.32</v>
      </c>
      <c r="W18" s="110">
        <f t="shared" si="7"/>
        <v>81.32</v>
      </c>
      <c r="X18" s="111">
        <f t="shared" si="8"/>
        <v>0</v>
      </c>
      <c r="Y18" s="110">
        <f t="shared" si="9"/>
        <v>0</v>
      </c>
      <c r="Z18" s="112">
        <f t="shared" si="10"/>
        <v>81.32</v>
      </c>
    </row>
    <row r="19" spans="1:26" s="35" customFormat="1" ht="12.75">
      <c r="A19" s="157">
        <f t="shared" si="0"/>
        <v>10</v>
      </c>
      <c r="B19" s="62" t="str">
        <f t="shared" si="1"/>
        <v>SPITAL JUDETEAN BAIA MARE</v>
      </c>
      <c r="C19" s="74" t="s">
        <v>73</v>
      </c>
      <c r="D19" s="65">
        <v>411</v>
      </c>
      <c r="E19" s="209" t="s">
        <v>81</v>
      </c>
      <c r="F19" s="76">
        <v>142.48</v>
      </c>
      <c r="G19" s="61"/>
      <c r="H19" s="197"/>
      <c r="I19" s="61"/>
      <c r="J19" s="63">
        <f t="shared" si="2"/>
        <v>142.48</v>
      </c>
      <c r="L19" s="64">
        <f t="shared" si="3"/>
        <v>142.48</v>
      </c>
      <c r="N19" s="184">
        <f t="shared" si="11"/>
        <v>10</v>
      </c>
      <c r="O19" s="103" t="s">
        <v>37</v>
      </c>
      <c r="P19" s="186" t="s">
        <v>39</v>
      </c>
      <c r="Q19" s="104" t="s">
        <v>39</v>
      </c>
      <c r="R19" s="105" t="s">
        <v>51</v>
      </c>
      <c r="S19" s="106" t="s">
        <v>56</v>
      </c>
      <c r="T19" s="107">
        <f t="shared" si="4"/>
        <v>411</v>
      </c>
      <c r="U19" s="108" t="str">
        <f t="shared" si="5"/>
        <v>01.08.2017</v>
      </c>
      <c r="V19" s="109">
        <f t="shared" si="6"/>
        <v>142.48</v>
      </c>
      <c r="W19" s="110">
        <f t="shared" si="7"/>
        <v>142.48</v>
      </c>
      <c r="X19" s="111">
        <f t="shared" si="8"/>
        <v>0</v>
      </c>
      <c r="Y19" s="110">
        <f t="shared" si="9"/>
        <v>0</v>
      </c>
      <c r="Z19" s="112">
        <f t="shared" si="10"/>
        <v>142.48</v>
      </c>
    </row>
    <row r="20" spans="1:26" s="35" customFormat="1" ht="12.75">
      <c r="A20" s="157">
        <f t="shared" si="0"/>
        <v>11</v>
      </c>
      <c r="B20" s="62" t="str">
        <f t="shared" si="1"/>
        <v>SPITAL JUDETEAN BAIA MARE</v>
      </c>
      <c r="C20" s="74"/>
      <c r="D20" s="74">
        <v>948</v>
      </c>
      <c r="E20" s="209" t="s">
        <v>81</v>
      </c>
      <c r="F20" s="66">
        <v>534.02</v>
      </c>
      <c r="G20" s="61"/>
      <c r="H20" s="197"/>
      <c r="I20" s="61"/>
      <c r="J20" s="63">
        <f t="shared" si="2"/>
        <v>534.02</v>
      </c>
      <c r="L20" s="64">
        <f t="shared" si="3"/>
        <v>534.02</v>
      </c>
      <c r="N20" s="184">
        <f t="shared" si="11"/>
        <v>11</v>
      </c>
      <c r="O20" s="103" t="s">
        <v>37</v>
      </c>
      <c r="P20" s="186" t="s">
        <v>39</v>
      </c>
      <c r="Q20" s="104" t="s">
        <v>39</v>
      </c>
      <c r="R20" s="105" t="s">
        <v>51</v>
      </c>
      <c r="S20" s="106" t="s">
        <v>56</v>
      </c>
      <c r="T20" s="107">
        <f t="shared" si="4"/>
        <v>948</v>
      </c>
      <c r="U20" s="108" t="str">
        <f t="shared" si="5"/>
        <v>01.08.2017</v>
      </c>
      <c r="V20" s="109">
        <f t="shared" si="6"/>
        <v>534.02</v>
      </c>
      <c r="W20" s="110">
        <f t="shared" si="7"/>
        <v>534.02</v>
      </c>
      <c r="X20" s="111">
        <f t="shared" si="8"/>
        <v>0</v>
      </c>
      <c r="Y20" s="110">
        <f t="shared" si="9"/>
        <v>0</v>
      </c>
      <c r="Z20" s="112">
        <f t="shared" si="10"/>
        <v>534.02</v>
      </c>
    </row>
    <row r="21" spans="1:26" s="35" customFormat="1" ht="12.75">
      <c r="A21" s="157">
        <f t="shared" si="0"/>
        <v>12</v>
      </c>
      <c r="B21" s="62" t="str">
        <f t="shared" si="1"/>
        <v>SPITAL JUDETEAN BAIA MARE</v>
      </c>
      <c r="C21" s="74"/>
      <c r="D21" s="74">
        <v>414</v>
      </c>
      <c r="E21" s="209" t="s">
        <v>82</v>
      </c>
      <c r="F21" s="66">
        <v>64.81</v>
      </c>
      <c r="G21" s="61"/>
      <c r="H21" s="197"/>
      <c r="I21" s="61"/>
      <c r="J21" s="63">
        <f t="shared" si="2"/>
        <v>64.81</v>
      </c>
      <c r="L21" s="64">
        <f t="shared" si="3"/>
        <v>64.81</v>
      </c>
      <c r="N21" s="184">
        <f t="shared" si="11"/>
        <v>12</v>
      </c>
      <c r="O21" s="103" t="s">
        <v>37</v>
      </c>
      <c r="P21" s="186" t="s">
        <v>39</v>
      </c>
      <c r="Q21" s="104" t="s">
        <v>39</v>
      </c>
      <c r="R21" s="105" t="s">
        <v>51</v>
      </c>
      <c r="S21" s="106" t="s">
        <v>56</v>
      </c>
      <c r="T21" s="107">
        <f t="shared" si="4"/>
        <v>414</v>
      </c>
      <c r="U21" s="108" t="str">
        <f t="shared" si="5"/>
        <v>02.08.2017</v>
      </c>
      <c r="V21" s="109">
        <f t="shared" si="6"/>
        <v>64.81</v>
      </c>
      <c r="W21" s="110">
        <f t="shared" si="7"/>
        <v>64.81</v>
      </c>
      <c r="X21" s="111">
        <f t="shared" si="8"/>
        <v>0</v>
      </c>
      <c r="Y21" s="110">
        <f t="shared" si="9"/>
        <v>0</v>
      </c>
      <c r="Z21" s="112">
        <f t="shared" si="10"/>
        <v>64.81</v>
      </c>
    </row>
    <row r="22" spans="1:26" s="35" customFormat="1" ht="12.75">
      <c r="A22" s="157">
        <f t="shared" si="0"/>
        <v>13</v>
      </c>
      <c r="B22" s="62" t="str">
        <f t="shared" si="1"/>
        <v>SPITAL JUDETEAN BAIA MARE</v>
      </c>
      <c r="C22" s="74"/>
      <c r="D22" s="65">
        <v>1152</v>
      </c>
      <c r="E22" s="209" t="s">
        <v>82</v>
      </c>
      <c r="F22" s="76">
        <v>51.84</v>
      </c>
      <c r="G22" s="61"/>
      <c r="H22" s="197"/>
      <c r="I22" s="61"/>
      <c r="J22" s="63">
        <f t="shared" si="2"/>
        <v>51.84</v>
      </c>
      <c r="L22" s="64">
        <f t="shared" si="3"/>
        <v>51.84</v>
      </c>
      <c r="N22" s="184">
        <f t="shared" si="11"/>
        <v>13</v>
      </c>
      <c r="O22" s="103" t="s">
        <v>37</v>
      </c>
      <c r="P22" s="186" t="s">
        <v>39</v>
      </c>
      <c r="Q22" s="104" t="s">
        <v>39</v>
      </c>
      <c r="R22" s="105" t="s">
        <v>51</v>
      </c>
      <c r="S22" s="106" t="s">
        <v>56</v>
      </c>
      <c r="T22" s="107">
        <f t="shared" si="4"/>
        <v>1152</v>
      </c>
      <c r="U22" s="108" t="str">
        <f t="shared" si="5"/>
        <v>02.08.2017</v>
      </c>
      <c r="V22" s="109">
        <f t="shared" si="6"/>
        <v>51.84</v>
      </c>
      <c r="W22" s="110">
        <f t="shared" si="7"/>
        <v>51.84</v>
      </c>
      <c r="X22" s="111">
        <f t="shared" si="8"/>
        <v>0</v>
      </c>
      <c r="Y22" s="110">
        <f t="shared" si="9"/>
        <v>0</v>
      </c>
      <c r="Z22" s="112">
        <f t="shared" si="10"/>
        <v>51.84</v>
      </c>
    </row>
    <row r="23" spans="1:26" s="35" customFormat="1" ht="12" customHeight="1">
      <c r="A23" s="157">
        <f t="shared" si="0"/>
        <v>14</v>
      </c>
      <c r="B23" s="62" t="str">
        <f t="shared" si="1"/>
        <v>SPITAL JUDETEAN BAIA MARE</v>
      </c>
      <c r="C23" s="74"/>
      <c r="D23" s="65">
        <v>859</v>
      </c>
      <c r="E23" s="209" t="s">
        <v>83</v>
      </c>
      <c r="F23" s="76">
        <v>26.22</v>
      </c>
      <c r="G23" s="61"/>
      <c r="H23" s="197"/>
      <c r="I23" s="61"/>
      <c r="J23" s="63">
        <f t="shared" si="2"/>
        <v>26.22</v>
      </c>
      <c r="L23" s="64">
        <f t="shared" si="3"/>
        <v>26.22</v>
      </c>
      <c r="N23" s="184">
        <f t="shared" si="11"/>
        <v>14</v>
      </c>
      <c r="O23" s="103" t="s">
        <v>37</v>
      </c>
      <c r="P23" s="186" t="s">
        <v>39</v>
      </c>
      <c r="Q23" s="104" t="s">
        <v>39</v>
      </c>
      <c r="R23" s="105" t="s">
        <v>51</v>
      </c>
      <c r="S23" s="106" t="s">
        <v>56</v>
      </c>
      <c r="T23" s="107">
        <f t="shared" si="4"/>
        <v>859</v>
      </c>
      <c r="U23" s="108" t="str">
        <f t="shared" si="5"/>
        <v>03.08.2017</v>
      </c>
      <c r="V23" s="109">
        <f t="shared" si="6"/>
        <v>26.22</v>
      </c>
      <c r="W23" s="110">
        <f t="shared" si="7"/>
        <v>26.22</v>
      </c>
      <c r="X23" s="111">
        <f t="shared" si="8"/>
        <v>0</v>
      </c>
      <c r="Y23" s="110">
        <f t="shared" si="9"/>
        <v>0</v>
      </c>
      <c r="Z23" s="112">
        <f t="shared" si="10"/>
        <v>26.22</v>
      </c>
    </row>
    <row r="24" spans="1:26" s="35" customFormat="1" ht="12.75">
      <c r="A24" s="157">
        <f t="shared" si="0"/>
        <v>15</v>
      </c>
      <c r="B24" s="62" t="str">
        <f t="shared" si="1"/>
        <v>SPITAL JUDETEAN BAIA MARE</v>
      </c>
      <c r="C24" s="74"/>
      <c r="D24" s="74">
        <v>418</v>
      </c>
      <c r="E24" s="209" t="s">
        <v>83</v>
      </c>
      <c r="F24" s="66">
        <v>136.98</v>
      </c>
      <c r="G24" s="61"/>
      <c r="H24" s="197"/>
      <c r="I24" s="61"/>
      <c r="J24" s="63">
        <f t="shared" si="2"/>
        <v>136.98</v>
      </c>
      <c r="L24" s="64">
        <f t="shared" si="3"/>
        <v>136.98</v>
      </c>
      <c r="N24" s="184">
        <f t="shared" si="11"/>
        <v>15</v>
      </c>
      <c r="O24" s="103" t="s">
        <v>37</v>
      </c>
      <c r="P24" s="186" t="s">
        <v>39</v>
      </c>
      <c r="Q24" s="104" t="s">
        <v>39</v>
      </c>
      <c r="R24" s="105" t="s">
        <v>51</v>
      </c>
      <c r="S24" s="106" t="s">
        <v>56</v>
      </c>
      <c r="T24" s="107">
        <f t="shared" si="4"/>
        <v>418</v>
      </c>
      <c r="U24" s="108" t="str">
        <f t="shared" si="5"/>
        <v>03.08.2017</v>
      </c>
      <c r="V24" s="109">
        <f t="shared" si="6"/>
        <v>136.98</v>
      </c>
      <c r="W24" s="110">
        <f t="shared" si="7"/>
        <v>136.98</v>
      </c>
      <c r="X24" s="111">
        <f t="shared" si="8"/>
        <v>0</v>
      </c>
      <c r="Y24" s="110">
        <f t="shared" si="9"/>
        <v>0</v>
      </c>
      <c r="Z24" s="112">
        <f t="shared" si="10"/>
        <v>136.98</v>
      </c>
    </row>
    <row r="25" spans="1:26" s="35" customFormat="1" ht="12.75">
      <c r="A25" s="157">
        <f t="shared" si="0"/>
        <v>16</v>
      </c>
      <c r="B25" s="62" t="str">
        <f t="shared" si="1"/>
        <v>SPITAL JUDETEAN BAIA MARE</v>
      </c>
      <c r="C25" s="74"/>
      <c r="D25" s="65">
        <v>619</v>
      </c>
      <c r="E25" s="209" t="s">
        <v>83</v>
      </c>
      <c r="F25" s="66">
        <v>421.65</v>
      </c>
      <c r="G25" s="61"/>
      <c r="H25" s="61">
        <v>363.53</v>
      </c>
      <c r="I25" s="61"/>
      <c r="J25" s="63">
        <f t="shared" si="2"/>
        <v>58.120000000000005</v>
      </c>
      <c r="L25" s="64">
        <v>58.12</v>
      </c>
      <c r="N25" s="184">
        <f t="shared" si="11"/>
        <v>16</v>
      </c>
      <c r="O25" s="103" t="s">
        <v>37</v>
      </c>
      <c r="P25" s="186" t="s">
        <v>39</v>
      </c>
      <c r="Q25" s="104" t="s">
        <v>39</v>
      </c>
      <c r="R25" s="105" t="s">
        <v>51</v>
      </c>
      <c r="S25" s="106" t="s">
        <v>56</v>
      </c>
      <c r="T25" s="107">
        <f t="shared" si="4"/>
        <v>619</v>
      </c>
      <c r="U25" s="108" t="str">
        <f t="shared" si="5"/>
        <v>03.08.2017</v>
      </c>
      <c r="V25" s="109">
        <f t="shared" si="6"/>
        <v>421.65</v>
      </c>
      <c r="W25" s="110">
        <f t="shared" si="7"/>
        <v>421.65</v>
      </c>
      <c r="X25" s="111">
        <f t="shared" si="8"/>
        <v>0</v>
      </c>
      <c r="Y25" s="110">
        <f t="shared" si="9"/>
        <v>363.53</v>
      </c>
      <c r="Z25" s="112">
        <f t="shared" si="10"/>
        <v>58.120000000000005</v>
      </c>
    </row>
    <row r="26" spans="1:26" s="36" customFormat="1" ht="13.5" thickBot="1">
      <c r="A26" s="157">
        <f aca="true" t="shared" si="12" ref="A26:A33">N26</f>
        <v>17</v>
      </c>
      <c r="B26" s="70" t="str">
        <f aca="true" t="shared" si="13" ref="B26:B33">O26</f>
        <v>TOTAL SPITAL JUDETEAN BAIA MARE</v>
      </c>
      <c r="C26" s="68"/>
      <c r="D26" s="68"/>
      <c r="E26" s="210"/>
      <c r="F26" s="69">
        <f>SUM(F10:F25)</f>
        <v>2702.77</v>
      </c>
      <c r="G26" s="69">
        <f>SUM(G10:G25)</f>
        <v>0</v>
      </c>
      <c r="H26" s="69">
        <f>SUM(H10:H25)</f>
        <v>363.53</v>
      </c>
      <c r="I26" s="69">
        <f>SUM(I10:I25)</f>
        <v>338.53</v>
      </c>
      <c r="J26" s="60">
        <f>SUM(J10:J25)</f>
        <v>2000.71</v>
      </c>
      <c r="L26" s="64">
        <f aca="true" t="shared" si="14" ref="L26:L33">F26</f>
        <v>2702.77</v>
      </c>
      <c r="N26" s="184">
        <f t="shared" si="11"/>
        <v>17</v>
      </c>
      <c r="O26" s="113" t="s">
        <v>38</v>
      </c>
      <c r="P26" s="187"/>
      <c r="Q26" s="114"/>
      <c r="R26" s="115"/>
      <c r="S26" s="116"/>
      <c r="T26" s="117"/>
      <c r="U26" s="118"/>
      <c r="V26" s="119">
        <f>SUM(V10:V25)</f>
        <v>2702.77</v>
      </c>
      <c r="W26" s="119">
        <f>SUM(W10:W25)</f>
        <v>2364.24</v>
      </c>
      <c r="X26" s="119">
        <f>SUM(X10:X25)</f>
        <v>338.53</v>
      </c>
      <c r="Y26" s="119">
        <f>SUM(Y10:Y25)</f>
        <v>363.53</v>
      </c>
      <c r="Z26" s="120">
        <f>SUM(Z10:Z25)</f>
        <v>2000.71</v>
      </c>
    </row>
    <row r="27" spans="1:26" s="35" customFormat="1" ht="14.25" customHeight="1">
      <c r="A27" s="157">
        <f t="shared" si="12"/>
        <v>18</v>
      </c>
      <c r="B27" s="62" t="str">
        <f t="shared" si="13"/>
        <v>SPITAL MUNICIPAL SIGHET</v>
      </c>
      <c r="C27" s="74" t="s">
        <v>74</v>
      </c>
      <c r="D27" s="74">
        <v>701470044</v>
      </c>
      <c r="E27" s="209" t="s">
        <v>84</v>
      </c>
      <c r="F27" s="76">
        <v>319.29</v>
      </c>
      <c r="G27" s="61"/>
      <c r="H27" s="10"/>
      <c r="I27" s="61"/>
      <c r="J27" s="63">
        <f>F27-G27-H27-I27</f>
        <v>319.29</v>
      </c>
      <c r="L27" s="64">
        <f t="shared" si="14"/>
        <v>319.29</v>
      </c>
      <c r="N27" s="184">
        <f t="shared" si="11"/>
        <v>18</v>
      </c>
      <c r="O27" s="93" t="s">
        <v>65</v>
      </c>
      <c r="P27" s="94" t="s">
        <v>66</v>
      </c>
      <c r="Q27" s="94" t="s">
        <v>66</v>
      </c>
      <c r="R27" s="95" t="s">
        <v>62</v>
      </c>
      <c r="S27" s="96" t="s">
        <v>63</v>
      </c>
      <c r="T27" s="97">
        <f>D27</f>
        <v>701470044</v>
      </c>
      <c r="U27" s="98" t="str">
        <f>IF(E27=0,"0",E27)</f>
        <v>31.07.2017</v>
      </c>
      <c r="V27" s="99">
        <f>F27</f>
        <v>319.29</v>
      </c>
      <c r="W27" s="100">
        <f>V27-X27</f>
        <v>319.29</v>
      </c>
      <c r="X27" s="101">
        <f>I27</f>
        <v>0</v>
      </c>
      <c r="Y27" s="190">
        <f>G27+H27</f>
        <v>0</v>
      </c>
      <c r="Z27" s="102">
        <f>W27-Y27</f>
        <v>319.29</v>
      </c>
    </row>
    <row r="28" spans="1:26" s="35" customFormat="1" ht="14.25" customHeight="1">
      <c r="A28" s="157">
        <f t="shared" si="12"/>
        <v>19</v>
      </c>
      <c r="B28" s="62" t="str">
        <f t="shared" si="13"/>
        <v>SPITAL MUNICIPAL SIGHET</v>
      </c>
      <c r="C28" s="74"/>
      <c r="D28" s="74"/>
      <c r="E28" s="209"/>
      <c r="F28" s="76"/>
      <c r="G28" s="61"/>
      <c r="H28" s="10"/>
      <c r="I28" s="61"/>
      <c r="J28" s="63">
        <f>F28-G28-H28-I28</f>
        <v>0</v>
      </c>
      <c r="L28" s="64">
        <f t="shared" si="14"/>
        <v>0</v>
      </c>
      <c r="N28" s="184">
        <f t="shared" si="11"/>
        <v>19</v>
      </c>
      <c r="O28" s="103" t="s">
        <v>65</v>
      </c>
      <c r="P28" s="104" t="s">
        <v>66</v>
      </c>
      <c r="Q28" s="104" t="s">
        <v>66</v>
      </c>
      <c r="R28" s="105" t="s">
        <v>62</v>
      </c>
      <c r="S28" s="106" t="s">
        <v>63</v>
      </c>
      <c r="T28" s="107">
        <f>D28</f>
        <v>0</v>
      </c>
      <c r="U28" s="108" t="str">
        <f>IF(E28=0,"0",E28)</f>
        <v>0</v>
      </c>
      <c r="V28" s="109">
        <f>F28</f>
        <v>0</v>
      </c>
      <c r="W28" s="110">
        <f>V28-X28</f>
        <v>0</v>
      </c>
      <c r="X28" s="111">
        <f>I28</f>
        <v>0</v>
      </c>
      <c r="Y28" s="158">
        <f>G28+H28</f>
        <v>0</v>
      </c>
      <c r="Z28" s="112">
        <f>W28-Y28</f>
        <v>0</v>
      </c>
    </row>
    <row r="29" spans="1:26" s="36" customFormat="1" ht="13.5" thickBot="1">
      <c r="A29" s="157">
        <f t="shared" si="12"/>
        <v>20</v>
      </c>
      <c r="B29" s="161" t="str">
        <f t="shared" si="13"/>
        <v>TOTAL SPITAL SIGHET</v>
      </c>
      <c r="C29" s="162"/>
      <c r="D29" s="162"/>
      <c r="E29" s="211"/>
      <c r="F29" s="164">
        <f>SUM(F27:F28)</f>
        <v>319.29</v>
      </c>
      <c r="G29" s="164">
        <f>SUM(G27:G28)</f>
        <v>0</v>
      </c>
      <c r="H29" s="164">
        <f>SUM(H27:H28)</f>
        <v>0</v>
      </c>
      <c r="I29" s="164">
        <f>SUM(I27:I28)</f>
        <v>0</v>
      </c>
      <c r="J29" s="165">
        <f>SUM(J27:J28)</f>
        <v>319.29</v>
      </c>
      <c r="L29" s="64">
        <f t="shared" si="14"/>
        <v>319.29</v>
      </c>
      <c r="N29" s="184">
        <f t="shared" si="11"/>
        <v>20</v>
      </c>
      <c r="O29" s="191" t="s">
        <v>64</v>
      </c>
      <c r="P29" s="166"/>
      <c r="Q29" s="166"/>
      <c r="R29" s="178"/>
      <c r="S29" s="167"/>
      <c r="T29" s="168"/>
      <c r="U29" s="169"/>
      <c r="V29" s="170">
        <f>SUM(V27:V28)</f>
        <v>319.29</v>
      </c>
      <c r="W29" s="170">
        <f>SUM(W27:W28)</f>
        <v>319.29</v>
      </c>
      <c r="X29" s="170">
        <f>SUM(X27:X28)</f>
        <v>0</v>
      </c>
      <c r="Y29" s="171">
        <f>SUM(Y27:Y28)</f>
        <v>0</v>
      </c>
      <c r="Z29" s="172">
        <f>SUM(Z27:Z28)</f>
        <v>319.29</v>
      </c>
    </row>
    <row r="30" spans="1:26" s="35" customFormat="1" ht="14.25" customHeight="1">
      <c r="A30" s="157">
        <f t="shared" si="12"/>
        <v>21</v>
      </c>
      <c r="B30" s="62" t="str">
        <f t="shared" si="13"/>
        <v>SPITAL PNEUMOFTIZIOLOGIE BAIA MARE</v>
      </c>
      <c r="C30" s="74"/>
      <c r="D30" s="74"/>
      <c r="E30" s="75"/>
      <c r="F30" s="76"/>
      <c r="G30" s="61"/>
      <c r="H30" s="10"/>
      <c r="I30" s="61"/>
      <c r="J30" s="63">
        <f>F30-G30-H30-I30</f>
        <v>0</v>
      </c>
      <c r="L30" s="64">
        <f t="shared" si="14"/>
        <v>0</v>
      </c>
      <c r="N30" s="184">
        <f t="shared" si="11"/>
        <v>21</v>
      </c>
      <c r="O30" s="93" t="s">
        <v>57</v>
      </c>
      <c r="P30" s="94" t="s">
        <v>39</v>
      </c>
      <c r="Q30" s="188" t="s">
        <v>39</v>
      </c>
      <c r="R30" s="95" t="s">
        <v>58</v>
      </c>
      <c r="S30" s="189" t="s">
        <v>60</v>
      </c>
      <c r="T30" s="97">
        <f>D30</f>
        <v>0</v>
      </c>
      <c r="U30" s="98" t="str">
        <f>IF(E30=0,"0",E30)</f>
        <v>0</v>
      </c>
      <c r="V30" s="99">
        <f>F30</f>
        <v>0</v>
      </c>
      <c r="W30" s="100">
        <f>V30-X30</f>
        <v>0</v>
      </c>
      <c r="X30" s="101">
        <f>I30</f>
        <v>0</v>
      </c>
      <c r="Y30" s="190">
        <f>G30+H30</f>
        <v>0</v>
      </c>
      <c r="Z30" s="102">
        <f>W30-Y30</f>
        <v>0</v>
      </c>
    </row>
    <row r="31" spans="1:26" s="35" customFormat="1" ht="14.25" customHeight="1">
      <c r="A31" s="157">
        <f t="shared" si="12"/>
        <v>22</v>
      </c>
      <c r="B31" s="62" t="str">
        <f t="shared" si="13"/>
        <v>SPITAL PNEUMOFTIZIOLOGIE BAIA MARE</v>
      </c>
      <c r="C31" s="74"/>
      <c r="D31" s="74"/>
      <c r="E31" s="75"/>
      <c r="F31" s="76"/>
      <c r="G31" s="61"/>
      <c r="H31" s="10"/>
      <c r="I31" s="61"/>
      <c r="J31" s="63">
        <f>F31-G31-H31-I31</f>
        <v>0</v>
      </c>
      <c r="L31" s="64">
        <f t="shared" si="14"/>
        <v>0</v>
      </c>
      <c r="N31" s="184">
        <f t="shared" si="11"/>
        <v>22</v>
      </c>
      <c r="O31" s="103" t="s">
        <v>57</v>
      </c>
      <c r="P31" s="104" t="s">
        <v>39</v>
      </c>
      <c r="Q31" s="159" t="s">
        <v>39</v>
      </c>
      <c r="R31" s="105" t="s">
        <v>58</v>
      </c>
      <c r="S31" s="160" t="s">
        <v>60</v>
      </c>
      <c r="T31" s="107">
        <f>D31</f>
        <v>0</v>
      </c>
      <c r="U31" s="108" t="str">
        <f>IF(E31=0,"0",E31)</f>
        <v>0</v>
      </c>
      <c r="V31" s="109">
        <f>F31</f>
        <v>0</v>
      </c>
      <c r="W31" s="110">
        <f>V31-X31</f>
        <v>0</v>
      </c>
      <c r="X31" s="111">
        <f>I31</f>
        <v>0</v>
      </c>
      <c r="Y31" s="158">
        <f>G31+H31</f>
        <v>0</v>
      </c>
      <c r="Z31" s="112">
        <f>W31-Y31</f>
        <v>0</v>
      </c>
    </row>
    <row r="32" spans="1:26" s="36" customFormat="1" ht="13.5" thickBot="1">
      <c r="A32" s="157">
        <f t="shared" si="12"/>
        <v>23</v>
      </c>
      <c r="B32" s="161" t="str">
        <f t="shared" si="13"/>
        <v>TOTAL SPITAL PNEUMOFTIZIOLOGIE</v>
      </c>
      <c r="C32" s="162"/>
      <c r="D32" s="162"/>
      <c r="E32" s="163"/>
      <c r="F32" s="164">
        <f>SUM(F30:F31)</f>
        <v>0</v>
      </c>
      <c r="G32" s="164">
        <f>SUM(G30:G31)</f>
        <v>0</v>
      </c>
      <c r="H32" s="164">
        <f>SUM(H30:H31)</f>
        <v>0</v>
      </c>
      <c r="I32" s="164">
        <f>SUM(I30:I31)</f>
        <v>0</v>
      </c>
      <c r="J32" s="165">
        <f>SUM(J30:J31)</f>
        <v>0</v>
      </c>
      <c r="L32" s="64">
        <f t="shared" si="14"/>
        <v>0</v>
      </c>
      <c r="N32" s="184">
        <f t="shared" si="11"/>
        <v>23</v>
      </c>
      <c r="O32" s="191" t="s">
        <v>59</v>
      </c>
      <c r="P32" s="166"/>
      <c r="Q32" s="166"/>
      <c r="R32" s="177"/>
      <c r="S32" s="167"/>
      <c r="T32" s="168"/>
      <c r="U32" s="169"/>
      <c r="V32" s="170">
        <f>SUM(V30:V31)</f>
        <v>0</v>
      </c>
      <c r="W32" s="170">
        <f>SUM(W30:W31)</f>
        <v>0</v>
      </c>
      <c r="X32" s="170">
        <f>SUM(X30:X31)</f>
        <v>0</v>
      </c>
      <c r="Y32" s="171">
        <f>SUM(Y30:Y31)</f>
        <v>0</v>
      </c>
      <c r="Z32" s="172">
        <f>SUM(Z30:Z31)</f>
        <v>0</v>
      </c>
    </row>
    <row r="33" spans="1:26" s="37" customFormat="1" ht="13.5" thickBot="1">
      <c r="A33" s="157">
        <f t="shared" si="12"/>
        <v>24</v>
      </c>
      <c r="B33" s="173" t="str">
        <f t="shared" si="13"/>
        <v>TOTAL</v>
      </c>
      <c r="C33" s="174"/>
      <c r="D33" s="174"/>
      <c r="E33" s="175"/>
      <c r="F33" s="176">
        <f>SUM(F10:F32)/2</f>
        <v>3022.06</v>
      </c>
      <c r="G33" s="176">
        <f>SUM(G10:G32)/2</f>
        <v>0</v>
      </c>
      <c r="H33" s="176">
        <f>SUM(H10:H32)/2</f>
        <v>363.53</v>
      </c>
      <c r="I33" s="176">
        <f>SUM(I10:I32)/2</f>
        <v>338.53</v>
      </c>
      <c r="J33" s="176">
        <f>SUM(J10:J32)/2</f>
        <v>2320</v>
      </c>
      <c r="L33" s="64">
        <f t="shared" si="14"/>
        <v>3022.06</v>
      </c>
      <c r="N33" s="184">
        <f t="shared" si="11"/>
        <v>24</v>
      </c>
      <c r="O33" s="201" t="s">
        <v>55</v>
      </c>
      <c r="P33" s="202"/>
      <c r="Q33" s="202"/>
      <c r="R33" s="203"/>
      <c r="S33" s="203"/>
      <c r="T33" s="204"/>
      <c r="U33" s="205"/>
      <c r="V33" s="206">
        <f>SUM(V10:V32)/2</f>
        <v>3022.06</v>
      </c>
      <c r="W33" s="206">
        <f>SUM(W10:W32)/2</f>
        <v>2683.5299999999997</v>
      </c>
      <c r="X33" s="206">
        <f>SUM(X10:X32)/2</f>
        <v>338.53</v>
      </c>
      <c r="Y33" s="206">
        <f>SUM(Y10:Y32)/2</f>
        <v>363.53</v>
      </c>
      <c r="Z33" s="207">
        <f>SUM(Z10:Z32)/2</f>
        <v>2320</v>
      </c>
    </row>
    <row r="34" spans="1:26" s="37" customFormat="1" ht="12.75">
      <c r="A34" s="38"/>
      <c r="B34" s="39"/>
      <c r="C34" s="40"/>
      <c r="D34" s="40"/>
      <c r="E34" s="40"/>
      <c r="F34" s="41"/>
      <c r="G34" s="41"/>
      <c r="H34" s="41"/>
      <c r="I34" s="41"/>
      <c r="J34" s="41"/>
      <c r="L34" s="59"/>
      <c r="N34" s="121"/>
      <c r="O34" s="122"/>
      <c r="P34" s="123"/>
      <c r="Q34" s="123"/>
      <c r="R34" s="124"/>
      <c r="S34" s="124"/>
      <c r="T34" s="125"/>
      <c r="U34" s="125"/>
      <c r="V34" s="126"/>
      <c r="W34" s="126"/>
      <c r="X34" s="126"/>
      <c r="Y34" s="126"/>
      <c r="Z34" s="126"/>
    </row>
    <row r="35" spans="1:26" s="37" customFormat="1" ht="12.75">
      <c r="A35" s="38"/>
      <c r="B35" s="39"/>
      <c r="C35" s="40"/>
      <c r="D35" s="40"/>
      <c r="E35" s="40"/>
      <c r="F35" s="41"/>
      <c r="G35" s="41"/>
      <c r="H35" s="41"/>
      <c r="I35" s="41"/>
      <c r="J35" s="41"/>
      <c r="L35" s="59"/>
      <c r="N35" s="121"/>
      <c r="O35" s="122"/>
      <c r="P35" s="123"/>
      <c r="Q35" s="123"/>
      <c r="R35" s="124"/>
      <c r="S35" s="124"/>
      <c r="T35" s="125"/>
      <c r="U35" s="125"/>
      <c r="V35" s="126"/>
      <c r="W35" s="126"/>
      <c r="X35" s="126"/>
      <c r="Y35" s="126"/>
      <c r="Z35" s="126"/>
    </row>
    <row r="36" spans="1:26" s="37" customFormat="1" ht="12.75">
      <c r="A36" s="38"/>
      <c r="B36" s="39"/>
      <c r="C36" s="40"/>
      <c r="D36" s="40"/>
      <c r="E36" s="40"/>
      <c r="F36" s="41"/>
      <c r="G36" s="41"/>
      <c r="H36" s="41"/>
      <c r="I36" s="41"/>
      <c r="J36" s="41"/>
      <c r="L36" s="59"/>
      <c r="N36" s="121"/>
      <c r="O36" s="122"/>
      <c r="P36" s="123"/>
      <c r="Q36" s="123"/>
      <c r="R36" s="124"/>
      <c r="S36" s="124"/>
      <c r="T36" s="125"/>
      <c r="U36" s="125"/>
      <c r="V36" s="126"/>
      <c r="W36" s="126"/>
      <c r="X36" s="126"/>
      <c r="Y36" s="126"/>
      <c r="Z36" s="126"/>
    </row>
    <row r="37" spans="1:26" s="7" customFormat="1" ht="12" hidden="1">
      <c r="A37" s="9"/>
      <c r="B37" s="71" t="s">
        <v>18</v>
      </c>
      <c r="C37" s="231" t="s">
        <v>45</v>
      </c>
      <c r="D37" s="231"/>
      <c r="F37" s="72" t="s">
        <v>29</v>
      </c>
      <c r="I37" s="78" t="s">
        <v>68</v>
      </c>
      <c r="J37" s="6"/>
      <c r="L37" s="43"/>
      <c r="N37" s="13"/>
      <c r="O37" s="88" t="s">
        <v>7</v>
      </c>
      <c r="P37" s="88"/>
      <c r="Q37" s="88"/>
      <c r="R37" s="88"/>
      <c r="S37" s="88"/>
      <c r="T37" s="88"/>
      <c r="U37" s="127"/>
      <c r="V37" s="88"/>
      <c r="W37" s="16"/>
      <c r="X37" s="13"/>
      <c r="Y37" s="13"/>
      <c r="Z37" s="13"/>
    </row>
    <row r="38" spans="1:26" s="7" customFormat="1" ht="12.75" hidden="1">
      <c r="A38" s="8"/>
      <c r="B38" s="73" t="s">
        <v>30</v>
      </c>
      <c r="C38" s="232" t="s">
        <v>46</v>
      </c>
      <c r="D38" s="232"/>
      <c r="F38" s="71" t="s">
        <v>47</v>
      </c>
      <c r="I38" s="78" t="s">
        <v>48</v>
      </c>
      <c r="J38" s="6"/>
      <c r="L38" s="5"/>
      <c r="N38" s="13"/>
      <c r="O38" s="13"/>
      <c r="P38" s="13"/>
      <c r="Q38" s="13"/>
      <c r="R38" s="13"/>
      <c r="S38" s="13"/>
      <c r="T38" s="84"/>
      <c r="U38" s="85"/>
      <c r="V38" s="16"/>
      <c r="W38" s="16"/>
      <c r="X38" s="13"/>
      <c r="Y38" s="13"/>
      <c r="Z38" s="13"/>
    </row>
    <row r="39" spans="1:26" ht="13.5" hidden="1">
      <c r="A39" s="8"/>
      <c r="C39" s="232" t="s">
        <v>43</v>
      </c>
      <c r="D39" s="232"/>
      <c r="F39" s="140" t="s">
        <v>53</v>
      </c>
      <c r="I39" s="79"/>
      <c r="K39" s="34"/>
      <c r="L39" s="1"/>
      <c r="N39" s="13"/>
      <c r="O39" s="233" t="s">
        <v>8</v>
      </c>
      <c r="P39" s="234"/>
      <c r="Q39" s="235" t="s">
        <v>9</v>
      </c>
      <c r="R39" s="236"/>
      <c r="S39" s="237" t="s">
        <v>21</v>
      </c>
      <c r="T39" s="224"/>
      <c r="U39" s="224"/>
      <c r="V39" s="225"/>
      <c r="W39" s="224" t="s">
        <v>19</v>
      </c>
      <c r="X39" s="224"/>
      <c r="Y39" s="224"/>
      <c r="Z39" s="225"/>
    </row>
    <row r="40" spans="1:26" ht="12.75" hidden="1">
      <c r="A40" s="2"/>
      <c r="B40" s="11"/>
      <c r="C40" s="13"/>
      <c r="D40" s="13"/>
      <c r="E40" s="15"/>
      <c r="I40" s="16"/>
      <c r="K40" s="34"/>
      <c r="N40" s="13"/>
      <c r="O40" s="216" t="s">
        <v>22</v>
      </c>
      <c r="P40" s="217"/>
      <c r="Q40" s="218" t="s">
        <v>35</v>
      </c>
      <c r="R40" s="219"/>
      <c r="S40" s="220"/>
      <c r="T40" s="221"/>
      <c r="U40" s="221"/>
      <c r="V40" s="222"/>
      <c r="W40" s="219" t="s">
        <v>20</v>
      </c>
      <c r="X40" s="219"/>
      <c r="Y40" s="219"/>
      <c r="Z40" s="223"/>
    </row>
    <row r="41" spans="1:26" ht="12.75" hidden="1">
      <c r="A41" s="2"/>
      <c r="B41" s="13"/>
      <c r="C41" s="13"/>
      <c r="D41" s="13"/>
      <c r="E41" s="16"/>
      <c r="I41" s="80"/>
      <c r="N41" s="13"/>
      <c r="O41" s="128"/>
      <c r="P41" s="129"/>
      <c r="Q41" s="128"/>
      <c r="R41" s="129"/>
      <c r="S41" s="128"/>
      <c r="T41" s="129"/>
      <c r="U41" s="130"/>
      <c r="V41" s="131"/>
      <c r="W41" s="129"/>
      <c r="X41" s="129"/>
      <c r="Y41" s="132"/>
      <c r="Z41" s="133"/>
    </row>
    <row r="42" spans="1:26" ht="12.75" hidden="1">
      <c r="A42" s="2"/>
      <c r="B42" s="13"/>
      <c r="C42" s="13"/>
      <c r="D42" s="13"/>
      <c r="E42" s="16"/>
      <c r="I42" s="81"/>
      <c r="K42" s="47"/>
      <c r="N42" s="13"/>
      <c r="O42" s="134"/>
      <c r="P42" s="135"/>
      <c r="Q42" s="134"/>
      <c r="R42" s="135"/>
      <c r="S42" s="134"/>
      <c r="T42" s="135"/>
      <c r="U42" s="136"/>
      <c r="V42" s="137"/>
      <c r="W42" s="135"/>
      <c r="X42" s="135"/>
      <c r="Y42" s="138"/>
      <c r="Z42" s="139"/>
    </row>
    <row r="43" spans="1:26" ht="12.75" hidden="1">
      <c r="A43" s="2"/>
      <c r="B43" s="13"/>
      <c r="C43" s="13"/>
      <c r="D43" s="13"/>
      <c r="E43" s="48"/>
      <c r="F43" s="15"/>
      <c r="I43" s="81"/>
      <c r="N43" s="13"/>
      <c r="O43" s="13"/>
      <c r="P43" s="13"/>
      <c r="Q43" s="13"/>
      <c r="R43" s="13"/>
      <c r="S43" s="13"/>
      <c r="T43" s="84"/>
      <c r="U43" s="85"/>
      <c r="V43" s="16"/>
      <c r="W43" s="16"/>
      <c r="X43" s="13"/>
      <c r="Y43" s="13"/>
      <c r="Z43" s="13"/>
    </row>
    <row r="44" spans="1:26" ht="12.75" hidden="1">
      <c r="A44" s="2"/>
      <c r="B44" s="12"/>
      <c r="C44" s="17"/>
      <c r="D44" s="17"/>
      <c r="E44" s="50"/>
      <c r="F44" s="15"/>
      <c r="I44" s="81"/>
      <c r="N44" s="88"/>
      <c r="O44" s="144" t="s">
        <v>10</v>
      </c>
      <c r="P44" s="145"/>
      <c r="Q44" s="142"/>
      <c r="R44" s="144" t="s">
        <v>11</v>
      </c>
      <c r="S44" s="142"/>
      <c r="T44" s="145"/>
      <c r="U44" s="144" t="s">
        <v>12</v>
      </c>
      <c r="V44" s="145"/>
      <c r="W44" s="146"/>
      <c r="X44" s="144" t="s">
        <v>15</v>
      </c>
      <c r="Y44" s="147"/>
      <c r="Z44" s="89"/>
    </row>
    <row r="45" spans="9:26" ht="12.75" hidden="1">
      <c r="I45" s="14"/>
      <c r="N45" s="88"/>
      <c r="O45" s="147"/>
      <c r="P45" s="147"/>
      <c r="Q45" s="142"/>
      <c r="R45" s="147"/>
      <c r="S45" s="142"/>
      <c r="T45" s="148"/>
      <c r="U45" s="147"/>
      <c r="V45" s="149"/>
      <c r="W45" s="146"/>
      <c r="X45" s="142"/>
      <c r="Y45" s="147"/>
      <c r="Z45" s="88"/>
    </row>
    <row r="46" spans="9:26" ht="12.75" hidden="1">
      <c r="I46" s="82"/>
      <c r="N46" s="88"/>
      <c r="O46" s="141" t="s">
        <v>13</v>
      </c>
      <c r="P46" s="141"/>
      <c r="Q46" s="142"/>
      <c r="R46" s="150" t="s">
        <v>13</v>
      </c>
      <c r="S46" s="142"/>
      <c r="T46" s="151"/>
      <c r="U46" s="141" t="s">
        <v>13</v>
      </c>
      <c r="V46" s="152"/>
      <c r="W46" s="150"/>
      <c r="X46" s="142"/>
      <c r="Y46" s="147"/>
      <c r="Z46" s="88"/>
    </row>
    <row r="47" spans="10:26" ht="12.75" hidden="1">
      <c r="J47" s="49"/>
      <c r="N47" s="88"/>
      <c r="O47" s="141" t="s">
        <v>14</v>
      </c>
      <c r="P47" s="141"/>
      <c r="Q47" s="142"/>
      <c r="R47" s="150" t="s">
        <v>14</v>
      </c>
      <c r="S47" s="142"/>
      <c r="T47" s="150"/>
      <c r="U47" s="141" t="s">
        <v>14</v>
      </c>
      <c r="V47" s="152"/>
      <c r="W47" s="141"/>
      <c r="X47" s="153" t="s">
        <v>17</v>
      </c>
      <c r="Y47" s="147"/>
      <c r="Z47" s="88"/>
    </row>
    <row r="48" spans="2:26" ht="12.75" hidden="1">
      <c r="B48" s="42"/>
      <c r="I48" s="15"/>
      <c r="J48" s="51"/>
      <c r="N48" s="88"/>
      <c r="O48" s="141" t="s">
        <v>49</v>
      </c>
      <c r="P48" s="141"/>
      <c r="Q48" s="142"/>
      <c r="R48" s="150" t="s">
        <v>44</v>
      </c>
      <c r="S48" s="142"/>
      <c r="T48" s="151"/>
      <c r="U48" s="141" t="s">
        <v>69</v>
      </c>
      <c r="V48" s="152"/>
      <c r="W48" s="152"/>
      <c r="X48" s="154" t="s">
        <v>54</v>
      </c>
      <c r="Y48" s="147"/>
      <c r="Z48" s="88"/>
    </row>
    <row r="49" spans="2:26" ht="12.75" hidden="1">
      <c r="B49" s="42"/>
      <c r="J49" s="52"/>
      <c r="N49" s="88"/>
      <c r="O49" s="141"/>
      <c r="P49" s="141"/>
      <c r="Q49" s="142"/>
      <c r="R49" s="150"/>
      <c r="S49" s="142"/>
      <c r="T49" s="151"/>
      <c r="U49" s="141"/>
      <c r="V49" s="152"/>
      <c r="W49" s="152"/>
      <c r="X49" s="141"/>
      <c r="Y49" s="147"/>
      <c r="Z49" s="88"/>
    </row>
    <row r="50" spans="2:26" ht="12.75" hidden="1">
      <c r="B50" s="42"/>
      <c r="I50" s="226" t="s">
        <v>28</v>
      </c>
      <c r="J50" s="53" t="str">
        <f>IF(J33=J51,"OK","ATENŢIE")</f>
        <v>OK</v>
      </c>
      <c r="N50" s="88"/>
      <c r="O50" s="141"/>
      <c r="P50" s="141"/>
      <c r="Q50" s="142"/>
      <c r="R50" s="150"/>
      <c r="S50" s="142"/>
      <c r="T50" s="151"/>
      <c r="U50" s="141"/>
      <c r="V50" s="152"/>
      <c r="W50" s="152"/>
      <c r="X50" s="141"/>
      <c r="Y50" s="147"/>
      <c r="Z50" s="88"/>
    </row>
    <row r="51" spans="2:26" ht="12.75" hidden="1">
      <c r="B51" s="42"/>
      <c r="I51" s="226"/>
      <c r="J51" s="179">
        <f>F33-G33-H33-I33</f>
        <v>2320</v>
      </c>
      <c r="N51" s="88"/>
      <c r="O51" s="142"/>
      <c r="P51" s="141"/>
      <c r="Q51" s="142"/>
      <c r="R51" s="150"/>
      <c r="S51" s="142"/>
      <c r="T51" s="151"/>
      <c r="U51" s="141"/>
      <c r="V51" s="152"/>
      <c r="W51" s="152"/>
      <c r="X51" s="141"/>
      <c r="Y51" s="147"/>
      <c r="Z51" s="88"/>
    </row>
    <row r="52" spans="2:26" ht="12.75" hidden="1">
      <c r="B52" s="42"/>
      <c r="N52" s="88"/>
      <c r="O52" s="142"/>
      <c r="P52" s="141"/>
      <c r="Q52" s="142"/>
      <c r="R52" s="150"/>
      <c r="S52" s="142"/>
      <c r="T52" s="151"/>
      <c r="U52" s="141"/>
      <c r="V52" s="152"/>
      <c r="W52" s="152"/>
      <c r="X52" s="141"/>
      <c r="Y52" s="147"/>
      <c r="Z52" s="88"/>
    </row>
    <row r="53" spans="2:26" ht="12.75" hidden="1">
      <c r="B53" s="11"/>
      <c r="N53" s="88"/>
      <c r="O53" s="143"/>
      <c r="P53" s="147"/>
      <c r="Q53" s="147"/>
      <c r="R53" s="147"/>
      <c r="S53" s="147"/>
      <c r="T53" s="148"/>
      <c r="U53" s="155"/>
      <c r="V53" s="149"/>
      <c r="W53" s="149"/>
      <c r="X53" s="147"/>
      <c r="Y53" s="147"/>
      <c r="Z53" s="88"/>
    </row>
    <row r="54" spans="2:26" ht="12.75" hidden="1">
      <c r="B54" s="14"/>
      <c r="N54" s="88"/>
      <c r="O54" s="141"/>
      <c r="P54" s="147"/>
      <c r="Q54" s="147"/>
      <c r="R54" s="147"/>
      <c r="S54" s="147"/>
      <c r="T54" s="148"/>
      <c r="U54" s="156"/>
      <c r="V54" s="146"/>
      <c r="W54" s="146"/>
      <c r="X54" s="142"/>
      <c r="Y54" s="142"/>
      <c r="Z54" s="13"/>
    </row>
    <row r="55" spans="2:26" ht="12.75" hidden="1">
      <c r="B55" s="20"/>
      <c r="N55" s="88"/>
      <c r="O55" s="141"/>
      <c r="P55" s="147"/>
      <c r="Q55" s="147"/>
      <c r="R55" s="147"/>
      <c r="S55" s="147"/>
      <c r="T55" s="148"/>
      <c r="U55" s="156"/>
      <c r="V55" s="146"/>
      <c r="W55" s="146"/>
      <c r="X55" s="142"/>
      <c r="Y55" s="142"/>
      <c r="Z55" s="13"/>
    </row>
    <row r="56" spans="2:20" ht="12.75">
      <c r="B56" s="20"/>
      <c r="N56" s="34"/>
      <c r="P56" s="34"/>
      <c r="Q56" s="34"/>
      <c r="R56" s="34"/>
      <c r="S56" s="34"/>
      <c r="T56" s="54"/>
    </row>
    <row r="57" spans="2:20" ht="12.75">
      <c r="B57" s="20"/>
      <c r="N57" s="44"/>
      <c r="P57" s="44"/>
      <c r="Q57" s="44"/>
      <c r="R57" s="44"/>
      <c r="S57" s="44"/>
      <c r="T57" s="57"/>
    </row>
    <row r="58" spans="2:26" ht="12.75">
      <c r="B58" s="15"/>
      <c r="N58" s="44"/>
      <c r="P58" s="44"/>
      <c r="Q58" s="44"/>
      <c r="R58" s="44"/>
      <c r="S58" s="44"/>
      <c r="T58" s="57"/>
      <c r="U58" s="212" t="s">
        <v>28</v>
      </c>
      <c r="V58" s="55" t="str">
        <f>IF(V33=V59,"OK","ATENŢIE")</f>
        <v>OK</v>
      </c>
      <c r="W58" s="55" t="str">
        <f>IF(W33=W59,"OK","ATENŢIE")</f>
        <v>OK</v>
      </c>
      <c r="X58" s="213"/>
      <c r="Y58" s="55" t="str">
        <f>IF(Y33=Y59,"OK","ATENŢIE")</f>
        <v>OK</v>
      </c>
      <c r="Z58" s="55" t="str">
        <f>IF(Z33=Z59,"OK","ATENŢIE")</f>
        <v>OK</v>
      </c>
    </row>
    <row r="59" spans="2:26" ht="12.75">
      <c r="B59" s="15"/>
      <c r="N59" s="7"/>
      <c r="P59" s="7"/>
      <c r="Q59" s="7"/>
      <c r="R59" s="7"/>
      <c r="S59" s="7"/>
      <c r="T59" s="46"/>
      <c r="U59" s="212"/>
      <c r="V59" s="180">
        <f>F33</f>
        <v>3022.06</v>
      </c>
      <c r="W59" s="181">
        <f>F33-I33</f>
        <v>2683.5299999999997</v>
      </c>
      <c r="X59" s="213"/>
      <c r="Y59" s="181">
        <f>G33+H33</f>
        <v>363.53</v>
      </c>
      <c r="Z59" s="181">
        <f>J33</f>
        <v>2320</v>
      </c>
    </row>
    <row r="60" spans="14:25" ht="12.75">
      <c r="N60" s="7"/>
      <c r="O60" s="7"/>
      <c r="P60" s="7"/>
      <c r="Q60" s="7"/>
      <c r="R60" s="7"/>
      <c r="S60" s="7"/>
      <c r="T60" s="46"/>
      <c r="Y60" s="34"/>
    </row>
    <row r="61" spans="14:26" ht="12.75">
      <c r="N61" s="7"/>
      <c r="O61" s="7"/>
      <c r="P61" s="7"/>
      <c r="Q61" s="7"/>
      <c r="R61" s="7"/>
      <c r="S61" s="7"/>
      <c r="T61" s="46"/>
      <c r="U61" s="45"/>
      <c r="V61" s="44"/>
      <c r="W61" s="44"/>
      <c r="X61" s="44"/>
      <c r="Y61" s="44"/>
      <c r="Z61" s="56" t="str">
        <f>IF(Z33=Z62,"OK","ATENŢIE")</f>
        <v>OK</v>
      </c>
    </row>
    <row r="62" spans="21:26" ht="12.75">
      <c r="U62" s="45"/>
      <c r="V62" s="58"/>
      <c r="W62" s="58"/>
      <c r="X62" s="44"/>
      <c r="Y62" s="44"/>
      <c r="Z62" s="182">
        <f>W33-Y33</f>
        <v>2320</v>
      </c>
    </row>
    <row r="69" spans="5:23" ht="12.75">
      <c r="E69" s="25"/>
      <c r="F69" s="25"/>
      <c r="G69" s="25"/>
      <c r="H69" s="25"/>
      <c r="I69" s="25"/>
      <c r="J69" s="25"/>
      <c r="L69" s="25"/>
      <c r="T69" s="25"/>
      <c r="U69" s="25"/>
      <c r="V69" s="25"/>
      <c r="W69" s="25"/>
    </row>
    <row r="70" spans="5:23" ht="12.75">
      <c r="E70" s="25"/>
      <c r="F70" s="25"/>
      <c r="G70" s="25"/>
      <c r="H70" s="25"/>
      <c r="I70" s="25"/>
      <c r="J70" s="25"/>
      <c r="L70" s="25"/>
      <c r="T70" s="25"/>
      <c r="U70" s="25"/>
      <c r="V70" s="25"/>
      <c r="W70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50:I51"/>
    <mergeCell ref="O8:O9"/>
    <mergeCell ref="Y8:Y9"/>
    <mergeCell ref="Z8:Z9"/>
    <mergeCell ref="C37:D37"/>
    <mergeCell ref="C38:D38"/>
    <mergeCell ref="C39:D39"/>
    <mergeCell ref="O39:P39"/>
    <mergeCell ref="Q39:R39"/>
    <mergeCell ref="S39:V39"/>
    <mergeCell ref="U58:U59"/>
    <mergeCell ref="X58:X59"/>
    <mergeCell ref="Q8:Q9"/>
    <mergeCell ref="O40:P40"/>
    <mergeCell ref="Q40:R40"/>
    <mergeCell ref="S40:V40"/>
    <mergeCell ref="W40:Z40"/>
    <mergeCell ref="W39:Z39"/>
  </mergeCells>
  <printOptions horizontalCentered="1"/>
  <pageMargins left="0" right="0" top="0.25" bottom="0.25" header="0" footer="0"/>
  <pageSetup blackAndWhite="1" horizontalDpi="600" verticalDpi="600" orientation="landscape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U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2017-09-27T11:20:00Z</cp:lastPrinted>
  <dcterms:created xsi:type="dcterms:W3CDTF">2001-06-07T07:18:05Z</dcterms:created>
  <dcterms:modified xsi:type="dcterms:W3CDTF">2017-09-27T11:28:52Z</dcterms:modified>
  <cp:category/>
  <cp:version/>
  <cp:contentType/>
  <cp:contentStatus/>
</cp:coreProperties>
</file>